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uk.wspgroup.com\central data\Projects\700398xx\70039894 - Long Stratton Bypass\02 WIP\Economic Appraisal\Models for Submission\"/>
    </mc:Choice>
  </mc:AlternateContent>
  <xr:revisionPtr revIDLastSave="0" documentId="13_ncr:1_{36F7EDF0-BC06-4DC3-BBF2-88F50F872679}" xr6:coauthVersionLast="44" xr6:coauthVersionMax="44" xr10:uidLastSave="{00000000-0000-0000-0000-000000000000}"/>
  <bookViews>
    <workbookView xWindow="-108" yWindow="-108" windowWidth="23256" windowHeight="12576" xr2:uid="{67EA46EB-0744-4B70-BF17-722556AF4C27}"/>
  </bookViews>
  <sheets>
    <sheet name="AMCB Table" sheetId="1" r:id="rId1"/>
  </sheets>
  <externalReferences>
    <externalReference r:id="rId2"/>
    <externalReference r:id="rId3"/>
  </externalReferences>
  <definedNames>
    <definedName name="_xlnm.Print_Area" localSheetId="0">'AMCB Table'!$A$1:$C$26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0" i="1" l="1"/>
  <c r="B3" i="1"/>
  <c r="B4" i="1"/>
  <c r="B5" i="1"/>
  <c r="B6" i="1"/>
  <c r="B8" i="1"/>
  <c r="B12" i="1"/>
  <c r="B16" i="1"/>
  <c r="B18" i="1"/>
  <c r="B9" i="1" l="1"/>
  <c r="B11" i="1"/>
  <c r="B14" i="1" l="1"/>
  <c r="B21" i="1" l="1"/>
  <c r="B22" i="1"/>
  <c r="B23" i="1" s="1"/>
</calcChain>
</file>

<file path=xl/sharedStrings.xml><?xml version="1.0" encoding="utf-8"?>
<sst xmlns="http://schemas.openxmlformats.org/spreadsheetml/2006/main" count="34" uniqueCount="34">
  <si>
    <t xml:space="preserve">Note :  This table includes costs and benefits which are regularly or occasionally presented in monetised form in transport appraisals, together with some where monetisation is in prospect. There may also be other significant costs and benefits, some of which cannot be presented in monetised form.  Where this is the case, the analysis presented above does NOT provide a good measure of value for money and should not be used as the sole basis for decisions.  </t>
  </si>
  <si>
    <t xml:space="preserve">  BCR=PVB/PVC</t>
  </si>
  <si>
    <t xml:space="preserve">  Benefit to Cost Ratio (BCR)</t>
  </si>
  <si>
    <t xml:space="preserve">  NPV=PVB-PVC</t>
  </si>
  <si>
    <t xml:space="preserve">  Net Present Value  (NPV)</t>
  </si>
  <si>
    <t xml:space="preserve">  OVERALL IMPACTS</t>
  </si>
  <si>
    <t>(PVC) = (10)</t>
  </si>
  <si>
    <t xml:space="preserve">  Present Value of Costs (see notes)  (PVC)</t>
  </si>
  <si>
    <t>(10)</t>
  </si>
  <si>
    <t xml:space="preserve">  Broad Transport Budget</t>
  </si>
  <si>
    <t>(PVB) = (12) + (13) + (14) + (15) + (16) + (17) + (1a) + (1b) + (5) - (11)</t>
  </si>
  <si>
    <t xml:space="preserve">  Present Value of Benefits (see notes) (PVB)</t>
  </si>
  <si>
    <t xml:space="preserve">  Wider Public Finances (Indirect Taxation Revenues)</t>
  </si>
  <si>
    <t>(5)</t>
  </si>
  <si>
    <t xml:space="preserve">  Economic Efficiency: Business Users and Providers</t>
  </si>
  <si>
    <t>(1b)</t>
  </si>
  <si>
    <t xml:space="preserve">  Economic Efficiency: Consumer Users (Other)</t>
  </si>
  <si>
    <t>(1a)</t>
  </si>
  <si>
    <t xml:space="preserve">  Economic Efficiency: Consumer Users (Commuting)</t>
  </si>
  <si>
    <t>(17)</t>
  </si>
  <si>
    <t xml:space="preserve">  Accidents</t>
  </si>
  <si>
    <t>(16)</t>
  </si>
  <si>
    <t xml:space="preserve">  Physical Activity</t>
  </si>
  <si>
    <t>(15)</t>
  </si>
  <si>
    <t xml:space="preserve">  Journey Quality</t>
  </si>
  <si>
    <t>(14)</t>
  </si>
  <si>
    <t xml:space="preserve">  Greenhouse Gases</t>
  </si>
  <si>
    <t>(13)</t>
  </si>
  <si>
    <t xml:space="preserve">  Local Air Quality</t>
  </si>
  <si>
    <t>(12)</t>
  </si>
  <si>
    <t xml:space="preserve">  Noise</t>
  </si>
  <si>
    <t xml:space="preserve">
Units - £000's</t>
  </si>
  <si>
    <t>Analysis of Monetised Costs and Benefits</t>
  </si>
  <si>
    <t xml:space="preserve">- (11)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</si>
</sst>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 #,##0_-;_-* &quot;-&quot;??_-;_-@_-"/>
  </numFmts>
  <fonts count="16" x14ac:knownFonts="1">
    <font>
      <sz val="11"/>
      <color theme="1"/>
      <name val="Calibri"/>
      <family val="2"/>
      <scheme val="minor"/>
    </font>
    <font>
      <sz val="10"/>
      <name val="Arial"/>
      <family val="2"/>
    </font>
    <font>
      <b/>
      <sz val="10"/>
      <name val="Arial"/>
      <family val="2"/>
    </font>
    <font>
      <sz val="8.5"/>
      <name val="Arial"/>
      <family val="2"/>
    </font>
    <font>
      <i/>
      <sz val="8.5"/>
      <name val="Arial"/>
      <family val="2"/>
    </font>
    <font>
      <b/>
      <sz val="8.5"/>
      <name val="Arial"/>
      <family val="2"/>
    </font>
    <font>
      <sz val="8"/>
      <name val="Arial"/>
      <family val="2"/>
    </font>
    <font>
      <sz val="9"/>
      <name val="Arial"/>
      <family val="2"/>
    </font>
    <font>
      <sz val="9"/>
      <color rgb="FFFFB4B4"/>
      <name val="Arial"/>
      <family val="2"/>
    </font>
    <font>
      <b/>
      <sz val="9"/>
      <name val="Arial"/>
      <family val="2"/>
    </font>
    <font>
      <i/>
      <sz val="9"/>
      <name val="Arial"/>
      <family val="2"/>
    </font>
    <font>
      <sz val="10"/>
      <color theme="1"/>
      <name val="Arial"/>
      <family val="2"/>
    </font>
    <font>
      <i/>
      <sz val="8"/>
      <name val="Arial"/>
      <family val="2"/>
    </font>
    <font>
      <b/>
      <sz val="9"/>
      <color indexed="9"/>
      <name val="Arial"/>
      <family val="2"/>
    </font>
    <font>
      <b/>
      <sz val="10"/>
      <color rgb="FFFF0000"/>
      <name val="Arial"/>
      <family val="2"/>
    </font>
    <font>
      <b/>
      <sz val="12"/>
      <name val="Arial"/>
      <family val="2"/>
    </font>
  </fonts>
  <fills count="5">
    <fill>
      <patternFill patternType="none"/>
    </fill>
    <fill>
      <patternFill patternType="gray125"/>
    </fill>
    <fill>
      <patternFill patternType="solid">
        <fgColor indexed="9"/>
        <bgColor indexed="64"/>
      </patternFill>
    </fill>
    <fill>
      <patternFill patternType="solid">
        <fgColor rgb="FFFF0000"/>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s>
  <cellStyleXfs count="3">
    <xf numFmtId="0" fontId="0" fillId="0" borderId="0"/>
    <xf numFmtId="3" fontId="11" fillId="0" borderId="0" applyFont="0" applyFill="0" applyBorder="0" applyAlignment="0" applyProtection="0"/>
    <xf numFmtId="0" fontId="1" fillId="0" borderId="0"/>
  </cellStyleXfs>
  <cellXfs count="43">
    <xf numFmtId="0" fontId="0" fillId="0" borderId="0" xfId="0"/>
    <xf numFmtId="0" fontId="1" fillId="2" borderId="0" xfId="2" applyFill="1" applyAlignment="1">
      <alignment horizontal="left" vertical="center"/>
    </xf>
    <xf numFmtId="0" fontId="1" fillId="2" borderId="0" xfId="2" applyFill="1" applyAlignment="1">
      <alignment horizontal="center" vertical="center" wrapText="1"/>
    </xf>
    <xf numFmtId="0" fontId="1" fillId="2" borderId="0" xfId="2" applyFill="1" applyAlignment="1">
      <alignment horizontal="left" vertical="center" wrapText="1"/>
    </xf>
    <xf numFmtId="0" fontId="2" fillId="2" borderId="0" xfId="2" applyFont="1" applyFill="1" applyAlignment="1">
      <alignment horizontal="center" vertical="center" wrapText="1"/>
    </xf>
    <xf numFmtId="0" fontId="3" fillId="2" borderId="0" xfId="2" applyFont="1" applyFill="1" applyAlignment="1">
      <alignment horizontal="center" vertical="center" wrapText="1"/>
    </xf>
    <xf numFmtId="0" fontId="3" fillId="2" borderId="0" xfId="2" applyFont="1" applyFill="1" applyAlignment="1">
      <alignment horizontal="left" vertical="center" wrapText="1"/>
    </xf>
    <xf numFmtId="0" fontId="3" fillId="2" borderId="0" xfId="2" applyFont="1" applyFill="1" applyAlignment="1">
      <alignment vertical="center"/>
    </xf>
    <xf numFmtId="0" fontId="4" fillId="2" borderId="0" xfId="2" applyFont="1" applyFill="1" applyAlignment="1">
      <alignment horizontal="center" vertical="center" wrapText="1"/>
    </xf>
    <xf numFmtId="0" fontId="4" fillId="2" borderId="0" xfId="2" applyFont="1" applyFill="1" applyAlignment="1">
      <alignment horizontal="left" vertical="center" wrapText="1"/>
    </xf>
    <xf numFmtId="0" fontId="5" fillId="2" borderId="0" xfId="2" applyFont="1" applyFill="1" applyAlignment="1">
      <alignment vertical="center"/>
    </xf>
    <xf numFmtId="0" fontId="6" fillId="2" borderId="0" xfId="2" applyFont="1" applyFill="1" applyAlignment="1">
      <alignment horizontal="left" vertical="top" wrapText="1"/>
    </xf>
    <xf numFmtId="0" fontId="7" fillId="2" borderId="0" xfId="2" applyFont="1" applyFill="1" applyAlignment="1">
      <alignment wrapText="1"/>
    </xf>
    <xf numFmtId="0" fontId="7" fillId="2" borderId="0" xfId="2" applyFont="1" applyFill="1" applyAlignment="1">
      <alignment vertical="top" wrapText="1"/>
    </xf>
    <xf numFmtId="0" fontId="8" fillId="3" borderId="1" xfId="2" applyFont="1" applyFill="1" applyBorder="1" applyAlignment="1">
      <alignment horizontal="center" vertical="top" wrapText="1"/>
    </xf>
    <xf numFmtId="0" fontId="6" fillId="2" borderId="2" xfId="2" applyFont="1" applyFill="1" applyBorder="1" applyAlignment="1">
      <alignment vertical="top" wrapText="1"/>
    </xf>
    <xf numFmtId="2" fontId="7" fillId="2" borderId="3" xfId="2" applyNumberFormat="1" applyFont="1" applyFill="1" applyBorder="1" applyAlignment="1">
      <alignment vertical="top" wrapText="1"/>
    </xf>
    <xf numFmtId="0" fontId="9" fillId="2" borderId="0" xfId="2" applyFont="1" applyFill="1" applyAlignment="1">
      <alignment vertical="center" wrapText="1"/>
    </xf>
    <xf numFmtId="0" fontId="10" fillId="2" borderId="0" xfId="2" applyFont="1" applyFill="1" applyAlignment="1">
      <alignment wrapText="1"/>
    </xf>
    <xf numFmtId="0" fontId="6" fillId="2" borderId="0" xfId="2" applyFont="1" applyFill="1" applyAlignment="1">
      <alignment vertical="top" wrapText="1"/>
    </xf>
    <xf numFmtId="3" fontId="7" fillId="2" borderId="1" xfId="1" applyFont="1" applyFill="1" applyBorder="1" applyAlignment="1">
      <alignment vertical="top" wrapText="1"/>
    </xf>
    <xf numFmtId="0" fontId="7" fillId="2" borderId="0" xfId="2" applyFont="1" applyFill="1" applyAlignment="1">
      <alignment vertical="center" wrapText="1"/>
    </xf>
    <xf numFmtId="0" fontId="7" fillId="2" borderId="4" xfId="2" applyFont="1" applyFill="1" applyBorder="1" applyAlignment="1">
      <alignment vertical="top" wrapText="1"/>
    </xf>
    <xf numFmtId="0" fontId="12" fillId="2" borderId="0" xfId="2" applyFont="1" applyFill="1" applyAlignment="1">
      <alignment vertical="top" wrapText="1"/>
    </xf>
    <xf numFmtId="0" fontId="7" fillId="2" borderId="5" xfId="2" applyFont="1" applyFill="1" applyBorder="1" applyAlignment="1">
      <alignment vertical="top" wrapText="1"/>
    </xf>
    <xf numFmtId="0" fontId="12" fillId="2" borderId="0" xfId="2" quotePrefix="1" applyFont="1" applyFill="1" applyAlignment="1">
      <alignment wrapText="1"/>
    </xf>
    <xf numFmtId="164" fontId="7" fillId="2" borderId="3" xfId="2" applyNumberFormat="1" applyFont="1" applyFill="1" applyBorder="1" applyAlignment="1">
      <alignment vertical="top" wrapText="1"/>
    </xf>
    <xf numFmtId="0" fontId="12" fillId="2" borderId="0" xfId="2" applyFont="1" applyFill="1" applyAlignment="1">
      <alignment wrapText="1"/>
    </xf>
    <xf numFmtId="0" fontId="7" fillId="2" borderId="6" xfId="2" applyFont="1" applyFill="1" applyBorder="1" applyAlignment="1">
      <alignment vertical="center" wrapText="1"/>
    </xf>
    <xf numFmtId="0" fontId="12" fillId="2" borderId="2" xfId="2" quotePrefix="1" applyFont="1" applyFill="1" applyBorder="1" applyAlignment="1">
      <alignment vertical="top" wrapText="1"/>
    </xf>
    <xf numFmtId="3" fontId="7" fillId="2" borderId="1" xfId="2" applyNumberFormat="1" applyFont="1" applyFill="1" applyBorder="1" applyAlignment="1">
      <alignment vertical="top" wrapText="1"/>
    </xf>
    <xf numFmtId="0" fontId="7" fillId="2" borderId="0" xfId="2" applyFont="1" applyFill="1" applyAlignment="1">
      <alignment horizontal="left" vertical="center"/>
    </xf>
    <xf numFmtId="0" fontId="13" fillId="2" borderId="0" xfId="2" applyFont="1" applyFill="1" applyAlignment="1">
      <alignment horizontal="left" vertical="center"/>
    </xf>
    <xf numFmtId="0" fontId="12" fillId="2" borderId="2" xfId="2" applyFont="1" applyFill="1" applyBorder="1" applyAlignment="1">
      <alignment vertical="top" wrapText="1"/>
    </xf>
    <xf numFmtId="3" fontId="7" fillId="2" borderId="4" xfId="1" applyFont="1" applyFill="1" applyBorder="1" applyAlignment="1">
      <alignment vertical="top" wrapText="1"/>
    </xf>
    <xf numFmtId="3" fontId="7" fillId="2" borderId="7" xfId="1" applyFont="1" applyFill="1" applyBorder="1" applyAlignment="1">
      <alignment vertical="top" wrapText="1"/>
    </xf>
    <xf numFmtId="164" fontId="7" fillId="2" borderId="8" xfId="2" applyNumberFormat="1" applyFont="1" applyFill="1" applyBorder="1" applyAlignment="1">
      <alignment vertical="top" wrapText="1"/>
    </xf>
    <xf numFmtId="0" fontId="7" fillId="2" borderId="8" xfId="2" applyFont="1" applyFill="1" applyBorder="1" applyAlignment="1">
      <alignment vertical="top" wrapText="1"/>
    </xf>
    <xf numFmtId="0" fontId="7" fillId="2" borderId="0" xfId="2" applyFont="1" applyFill="1" applyAlignment="1">
      <alignment horizontal="center" vertical="top" wrapText="1"/>
    </xf>
    <xf numFmtId="3" fontId="7" fillId="2" borderId="7" xfId="2" applyNumberFormat="1" applyFont="1" applyFill="1" applyBorder="1" applyAlignment="1">
      <alignment vertical="top" wrapText="1"/>
    </xf>
    <xf numFmtId="3" fontId="7" fillId="2" borderId="8" xfId="2" applyNumberFormat="1" applyFont="1" applyFill="1" applyBorder="1" applyAlignment="1">
      <alignment vertical="top" wrapText="1"/>
    </xf>
    <xf numFmtId="0" fontId="14" fillId="4" borderId="0" xfId="2" applyFont="1" applyFill="1"/>
    <xf numFmtId="0" fontId="15" fillId="2" borderId="0" xfId="2" applyFont="1" applyFill="1" applyAlignment="1">
      <alignment vertical="top" wrapText="1"/>
    </xf>
  </cellXfs>
  <cellStyles count="3">
    <cellStyle name="Comma" xfId="1" builtinId="3"/>
    <cellStyle name="Normal" xfId="0" builtinId="0"/>
    <cellStyle name="Normal 3 2" xfId="2" xr:uid="{AE9545C2-CE3C-4385-BC2E-10EAEC82BD90}"/>
  </cellStyles>
  <dxfs count="1">
    <dxf>
      <font>
        <color rgb="FF00FF00"/>
      </font>
      <fill>
        <patternFill>
          <fgColor indexed="64"/>
          <bgColor rgb="FF00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ppendix%20X%20-%20Long%20Stratton%20Economic%20Model%20FINAL_Option_A.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EE%20Table%20Low%20Growth%20Option%20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SP Title"/>
      <sheetName val="Key"/>
      <sheetName val="Check"/>
      <sheetName val="Inputs&gt;&gt;"/>
      <sheetName val="Input Checklist"/>
      <sheetName val="InpC"/>
      <sheetName val="InpR"/>
      <sheetName val="Calculations&gt;&gt;"/>
      <sheetName val="Time &amp; Flags"/>
      <sheetName val="Level 1 Impacts"/>
      <sheetName val="Escalation and Factor"/>
      <sheetName val="Level 2"/>
      <sheetName val="LVU"/>
      <sheetName val="Level 3 Impact"/>
      <sheetName val="Scheme Costs - MRN"/>
      <sheetName val="Scheme Costs - Local Contr"/>
      <sheetName val="Scheme Costs - O&amp;M"/>
      <sheetName val="Results&gt;&gt;"/>
      <sheetName val="BCR"/>
      <sheetName val="Switching Value (Level 2)"/>
      <sheetName val="Scheme costs | base -&gt;outturn"/>
      <sheetName val="Offline calcs&gt;&gt;"/>
      <sheetName val="Scheme Costs Base RK (NCC)"/>
      <sheetName val="OM 2020"/>
      <sheetName val="Amenity Values"/>
      <sheetName val="Tables&gt;&gt;"/>
      <sheetName val="TEE table"/>
      <sheetName val="PA Table"/>
      <sheetName val="AMCB Table"/>
      <sheetName val="Additional Tables - Econ Case"/>
      <sheetName val="Cost Note tables"/>
      <sheetName val="Infor for Pro-Forma"/>
      <sheetName val="Proforma"/>
      <sheetName val="LVU Sensitivity Testing&gt;&gt;"/>
      <sheetName val="LVU Sensitivity"/>
      <sheetName val="Financial Case&gt;&gt;"/>
      <sheetName val="Financial Case (2020)"/>
    </sheetNames>
    <sheetDataSet>
      <sheetData sheetId="0"/>
      <sheetData sheetId="1"/>
      <sheetData sheetId="2"/>
      <sheetData sheetId="3"/>
      <sheetData sheetId="4"/>
      <sheetData sheetId="5">
        <row r="55">
          <cell r="G55">
            <v>-700.39099599999611</v>
          </cell>
        </row>
        <row r="61">
          <cell r="G61">
            <v>477.8509913943131</v>
          </cell>
        </row>
        <row r="62">
          <cell r="G62">
            <v>6075.7039214853594</v>
          </cell>
        </row>
        <row r="74">
          <cell r="G74">
            <v>2042441.3743384583</v>
          </cell>
        </row>
        <row r="78">
          <cell r="G78">
            <v>5601</v>
          </cell>
        </row>
      </sheetData>
      <sheetData sheetId="6"/>
      <sheetData sheetId="7"/>
      <sheetData sheetId="8"/>
      <sheetData sheetId="9">
        <row r="17">
          <cell r="G17">
            <v>4684.0902059640812</v>
          </cell>
        </row>
      </sheetData>
      <sheetData sheetId="10"/>
      <sheetData sheetId="11"/>
      <sheetData sheetId="12"/>
      <sheetData sheetId="13"/>
      <sheetData sheetId="14"/>
      <sheetData sheetId="15"/>
      <sheetData sheetId="16"/>
      <sheetData sheetId="17"/>
      <sheetData sheetId="18">
        <row r="21">
          <cell r="I21">
            <v>19076538.481007539</v>
          </cell>
        </row>
        <row r="27">
          <cell r="I27">
            <v>2.5385495236914548</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E table"/>
    </sheetNames>
    <sheetDataSet>
      <sheetData sheetId="0">
        <row r="9">
          <cell r="C9">
            <v>12874.589412999994</v>
          </cell>
        </row>
        <row r="17">
          <cell r="C17">
            <v>12500.030894999982</v>
          </cell>
        </row>
        <row r="34">
          <cell r="C34">
            <v>4871.42186946121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AD0627-CCCC-4A5C-824B-90656B58A56C}">
  <sheetPr codeName="Sheet31">
    <tabColor rgb="FFFFFF00"/>
    <pageSetUpPr fitToPage="1"/>
  </sheetPr>
  <dimension ref="A1:L31"/>
  <sheetViews>
    <sheetView tabSelected="1" zoomScale="115" zoomScaleNormal="115" zoomScaleSheetLayoutView="100" workbookViewId="0">
      <selection activeCell="D9" sqref="D9"/>
    </sheetView>
  </sheetViews>
  <sheetFormatPr defaultColWidth="8.6640625" defaultRowHeight="24" customHeight="1" x14ac:dyDescent="0.3"/>
  <cols>
    <col min="1" max="1" width="46.44140625" style="1" customWidth="1"/>
    <col min="2" max="2" width="15.33203125" style="4" customWidth="1"/>
    <col min="3" max="3" width="22.5546875" style="3" customWidth="1"/>
    <col min="4" max="4" width="20" style="2" bestFit="1" customWidth="1"/>
    <col min="5" max="6" width="15.109375" style="2" customWidth="1"/>
    <col min="7" max="7" width="15.109375" style="1" customWidth="1"/>
    <col min="8" max="16384" width="8.6640625" style="1"/>
  </cols>
  <sheetData>
    <row r="1" spans="1:12" ht="24" customHeight="1" x14ac:dyDescent="0.25">
      <c r="A1" s="42" t="s">
        <v>32</v>
      </c>
      <c r="B1" s="42"/>
      <c r="C1" s="42"/>
      <c r="D1" s="41"/>
      <c r="E1" s="41"/>
      <c r="F1" s="41"/>
      <c r="G1" s="41"/>
    </row>
    <row r="2" spans="1:12" ht="15.9" customHeight="1" x14ac:dyDescent="0.25">
      <c r="A2" s="13"/>
      <c r="B2" s="41" t="s">
        <v>31</v>
      </c>
      <c r="C2" s="13"/>
      <c r="D2" s="18"/>
      <c r="E2" s="12"/>
      <c r="F2" s="12"/>
      <c r="G2" s="13"/>
    </row>
    <row r="3" spans="1:12" s="31" customFormat="1" ht="11.4" x14ac:dyDescent="0.2">
      <c r="A3" s="21" t="s">
        <v>30</v>
      </c>
      <c r="B3" s="40">
        <f>[1]InpC!G62</f>
        <v>6075.7039214853594</v>
      </c>
      <c r="C3" s="29" t="s">
        <v>29</v>
      </c>
      <c r="D3" s="18"/>
      <c r="E3" s="12"/>
      <c r="F3" s="12"/>
      <c r="G3" s="13"/>
    </row>
    <row r="4" spans="1:12" s="31" customFormat="1" ht="34.200000000000003" customHeight="1" x14ac:dyDescent="0.2">
      <c r="A4" s="21" t="s">
        <v>28</v>
      </c>
      <c r="B4" s="39">
        <f>[1]InpC!G61</f>
        <v>477.8509913943131</v>
      </c>
      <c r="C4" s="29" t="s">
        <v>27</v>
      </c>
      <c r="D4" s="18"/>
      <c r="E4" s="12"/>
      <c r="F4" s="12"/>
      <c r="G4" s="38"/>
      <c r="H4" s="38"/>
    </row>
    <row r="5" spans="1:12" s="31" customFormat="1" ht="15.9" customHeight="1" x14ac:dyDescent="0.2">
      <c r="A5" s="21" t="s">
        <v>26</v>
      </c>
      <c r="B5" s="30">
        <f>'[1]Level 1 Impacts'!G17</f>
        <v>4684.0902059640812</v>
      </c>
      <c r="C5" s="29" t="s">
        <v>25</v>
      </c>
      <c r="D5" s="18"/>
      <c r="E5" s="12"/>
      <c r="F5" s="12"/>
      <c r="G5" s="13"/>
    </row>
    <row r="6" spans="1:12" s="31" customFormat="1" ht="15.9" customHeight="1" x14ac:dyDescent="0.2">
      <c r="A6" s="28" t="s">
        <v>24</v>
      </c>
      <c r="B6" s="30">
        <f>[1]InpC!G74/1000</f>
        <v>2042.4413743384582</v>
      </c>
      <c r="C6" s="29" t="s">
        <v>23</v>
      </c>
      <c r="D6" s="18"/>
      <c r="E6" s="12"/>
      <c r="F6" s="12"/>
      <c r="G6" s="13"/>
    </row>
    <row r="7" spans="1:12" s="31" customFormat="1" ht="15.9" customHeight="1" x14ac:dyDescent="0.2">
      <c r="A7" s="21" t="s">
        <v>22</v>
      </c>
      <c r="B7" s="37">
        <v>0</v>
      </c>
      <c r="C7" s="29" t="s">
        <v>21</v>
      </c>
      <c r="D7" s="18"/>
      <c r="E7" s="12"/>
      <c r="F7" s="12"/>
      <c r="G7" s="13"/>
    </row>
    <row r="8" spans="1:12" s="31" customFormat="1" ht="15.9" customHeight="1" x14ac:dyDescent="0.2">
      <c r="A8" s="21" t="s">
        <v>20</v>
      </c>
      <c r="B8" s="36">
        <f>[1]InpC!G78</f>
        <v>5601</v>
      </c>
      <c r="C8" s="29" t="s">
        <v>19</v>
      </c>
      <c r="D8" s="18"/>
      <c r="E8" s="12"/>
      <c r="F8" s="12"/>
      <c r="G8" s="13"/>
    </row>
    <row r="9" spans="1:12" s="31" customFormat="1" ht="15.75" customHeight="1" x14ac:dyDescent="0.2">
      <c r="A9" s="21" t="s">
        <v>18</v>
      </c>
      <c r="B9" s="35">
        <f>'[2]TEE table'!C$9</f>
        <v>12874.589412999994</v>
      </c>
      <c r="C9" s="33" t="s">
        <v>17</v>
      </c>
      <c r="D9" s="18"/>
      <c r="E9" s="12"/>
      <c r="F9" s="12"/>
      <c r="G9" s="13"/>
      <c r="H9" s="32"/>
      <c r="I9" s="32"/>
      <c r="J9" s="32"/>
      <c r="K9" s="32"/>
      <c r="L9" s="32"/>
    </row>
    <row r="10" spans="1:12" s="31" customFormat="1" ht="15.9" customHeight="1" x14ac:dyDescent="0.2">
      <c r="A10" s="28" t="s">
        <v>16</v>
      </c>
      <c r="B10" s="34">
        <f>'[2]TEE table'!C$17</f>
        <v>12500.030894999982</v>
      </c>
      <c r="C10" s="33" t="s">
        <v>15</v>
      </c>
      <c r="D10" s="18"/>
      <c r="E10" s="12"/>
      <c r="F10" s="12"/>
      <c r="G10" s="13"/>
      <c r="H10" s="32"/>
      <c r="I10" s="32"/>
      <c r="J10" s="32"/>
      <c r="K10" s="32"/>
      <c r="L10" s="32"/>
    </row>
    <row r="11" spans="1:12" s="31" customFormat="1" ht="16.5" customHeight="1" x14ac:dyDescent="0.2">
      <c r="A11" s="28" t="s">
        <v>14</v>
      </c>
      <c r="B11" s="30">
        <f>'[2]TEE table'!C$34</f>
        <v>4871.42186946121</v>
      </c>
      <c r="C11" s="29" t="s">
        <v>13</v>
      </c>
      <c r="D11" s="18"/>
      <c r="E11" s="12"/>
      <c r="F11" s="12"/>
      <c r="G11" s="13"/>
      <c r="H11" s="32"/>
      <c r="I11" s="32"/>
      <c r="J11" s="32"/>
      <c r="K11" s="32"/>
      <c r="L11" s="32"/>
    </row>
    <row r="12" spans="1:12" ht="33.75" customHeight="1" x14ac:dyDescent="0.2">
      <c r="A12" s="28" t="s">
        <v>12</v>
      </c>
      <c r="B12" s="30">
        <f>[1]InpC!G$55</f>
        <v>-700.39099599999611</v>
      </c>
      <c r="C12" s="29" t="s">
        <v>33</v>
      </c>
      <c r="D12" s="18"/>
      <c r="E12" s="12"/>
      <c r="F12" s="12"/>
      <c r="G12" s="13"/>
    </row>
    <row r="13" spans="1:12" ht="15.9" customHeight="1" x14ac:dyDescent="0.2">
      <c r="A13" s="21"/>
      <c r="B13" s="24"/>
      <c r="C13" s="19"/>
      <c r="D13" s="18"/>
      <c r="E13" s="12"/>
      <c r="F13" s="12"/>
      <c r="G13" s="13"/>
    </row>
    <row r="14" spans="1:12" ht="33.75" customHeight="1" x14ac:dyDescent="0.2">
      <c r="A14" s="28" t="s">
        <v>11</v>
      </c>
      <c r="B14" s="20">
        <f>SUM(B3:B12)</f>
        <v>48426.737674643395</v>
      </c>
      <c r="C14" s="27" t="s">
        <v>10</v>
      </c>
      <c r="D14" s="18"/>
      <c r="E14" s="12"/>
      <c r="F14" s="12"/>
      <c r="G14" s="13"/>
    </row>
    <row r="15" spans="1:12" ht="15.9" customHeight="1" x14ac:dyDescent="0.2">
      <c r="A15" s="21"/>
      <c r="B15" s="24"/>
      <c r="C15" s="19"/>
      <c r="D15" s="18"/>
      <c r="E15" s="12"/>
      <c r="F15" s="12"/>
      <c r="G15" s="13"/>
    </row>
    <row r="16" spans="1:12" ht="15.9" customHeight="1" x14ac:dyDescent="0.2">
      <c r="A16" s="21" t="s">
        <v>9</v>
      </c>
      <c r="B16" s="26">
        <f>[1]BCR!I21/1000</f>
        <v>19076.538481007537</v>
      </c>
      <c r="C16" s="25" t="s">
        <v>8</v>
      </c>
      <c r="D16" s="18"/>
      <c r="E16" s="12"/>
      <c r="F16" s="12"/>
      <c r="G16" s="13"/>
    </row>
    <row r="17" spans="1:7" ht="15.9" customHeight="1" x14ac:dyDescent="0.2">
      <c r="A17" s="21"/>
      <c r="B17" s="24"/>
      <c r="C17" s="19"/>
      <c r="D17" s="18"/>
      <c r="E17" s="12"/>
      <c r="F17" s="12"/>
      <c r="G17" s="13"/>
    </row>
    <row r="18" spans="1:7" ht="15.9" customHeight="1" x14ac:dyDescent="0.2">
      <c r="A18" s="21" t="s">
        <v>7</v>
      </c>
      <c r="B18" s="20">
        <f>B16</f>
        <v>19076.538481007537</v>
      </c>
      <c r="C18" s="23" t="s">
        <v>6</v>
      </c>
      <c r="D18" s="18"/>
      <c r="E18" s="12"/>
      <c r="F18" s="12"/>
      <c r="G18" s="13"/>
    </row>
    <row r="19" spans="1:7" ht="15.9" customHeight="1" x14ac:dyDescent="0.2">
      <c r="A19" s="21"/>
      <c r="B19" s="22"/>
      <c r="C19" s="19"/>
      <c r="D19" s="18"/>
      <c r="E19" s="12"/>
      <c r="F19" s="12"/>
      <c r="G19" s="13"/>
    </row>
    <row r="20" spans="1:7" ht="15.9" customHeight="1" x14ac:dyDescent="0.2">
      <c r="A20" s="21" t="s">
        <v>5</v>
      </c>
      <c r="B20" s="13"/>
      <c r="C20" s="19"/>
      <c r="D20" s="18"/>
      <c r="E20" s="12"/>
      <c r="F20" s="12"/>
      <c r="G20" s="13"/>
    </row>
    <row r="21" spans="1:7" ht="15.9" customHeight="1" x14ac:dyDescent="0.2">
      <c r="A21" s="17" t="s">
        <v>4</v>
      </c>
      <c r="B21" s="20">
        <f>B14-B18</f>
        <v>29350.199193635857</v>
      </c>
      <c r="C21" s="19" t="s">
        <v>3</v>
      </c>
      <c r="D21" s="18"/>
      <c r="E21" s="12"/>
      <c r="F21" s="12"/>
      <c r="G21" s="13"/>
    </row>
    <row r="22" spans="1:7" ht="15.9" customHeight="1" x14ac:dyDescent="0.2">
      <c r="A22" s="17" t="s">
        <v>2</v>
      </c>
      <c r="B22" s="16">
        <f>B14/B18</f>
        <v>2.5385495236914548</v>
      </c>
      <c r="C22" s="15" t="s">
        <v>1</v>
      </c>
      <c r="D22" s="12"/>
      <c r="E22" s="12"/>
      <c r="F22" s="12"/>
      <c r="G22" s="13"/>
    </row>
    <row r="23" spans="1:7" ht="15.9" customHeight="1" x14ac:dyDescent="0.2">
      <c r="A23" s="13"/>
      <c r="B23" s="14">
        <f>IF(ROUND(B22,5)=ROUND([1]BCR!I27,5),0,1)</f>
        <v>0</v>
      </c>
      <c r="C23" s="13"/>
      <c r="D23" s="12"/>
      <c r="E23" s="12"/>
      <c r="F23" s="12"/>
      <c r="G23" s="12"/>
    </row>
    <row r="24" spans="1:7" ht="15.9" customHeight="1" x14ac:dyDescent="0.2">
      <c r="A24" s="11" t="s">
        <v>0</v>
      </c>
      <c r="B24" s="11"/>
      <c r="C24" s="11"/>
      <c r="D24" s="12"/>
      <c r="E24" s="12"/>
      <c r="F24" s="12"/>
      <c r="G24" s="12"/>
    </row>
    <row r="25" spans="1:7" ht="15.9" customHeight="1" x14ac:dyDescent="0.3">
      <c r="A25" s="11"/>
      <c r="B25" s="11"/>
      <c r="C25" s="11"/>
      <c r="D25" s="8"/>
      <c r="E25" s="5"/>
      <c r="F25" s="5"/>
    </row>
    <row r="26" spans="1:7" ht="15.9" customHeight="1" x14ac:dyDescent="0.3">
      <c r="A26" s="11"/>
      <c r="B26" s="11"/>
      <c r="C26" s="11"/>
      <c r="D26" s="5"/>
      <c r="E26" s="5"/>
      <c r="F26" s="5"/>
    </row>
    <row r="27" spans="1:7" ht="15.9" customHeight="1" x14ac:dyDescent="0.3">
      <c r="A27" s="10"/>
      <c r="B27" s="5"/>
      <c r="C27" s="9"/>
      <c r="D27" s="5"/>
      <c r="E27" s="5"/>
      <c r="F27" s="5"/>
    </row>
    <row r="28" spans="1:7" ht="15.9" customHeight="1" x14ac:dyDescent="0.3">
      <c r="A28" s="7"/>
      <c r="B28" s="5"/>
      <c r="C28" s="9"/>
      <c r="D28" s="8"/>
      <c r="E28" s="5"/>
      <c r="F28" s="5"/>
    </row>
    <row r="29" spans="1:7" ht="15.9" customHeight="1" x14ac:dyDescent="0.3">
      <c r="A29" s="7"/>
      <c r="B29" s="5"/>
      <c r="C29" s="6"/>
      <c r="D29" s="5"/>
      <c r="E29" s="5"/>
      <c r="F29" s="5"/>
    </row>
    <row r="30" spans="1:7" ht="15.9" customHeight="1" x14ac:dyDescent="0.3">
      <c r="A30" s="7"/>
      <c r="B30" s="2"/>
      <c r="C30" s="6"/>
      <c r="D30" s="5"/>
      <c r="E30" s="5"/>
      <c r="F30" s="5"/>
    </row>
    <row r="31" spans="1:7" ht="15.9" customHeight="1" x14ac:dyDescent="0.3"/>
  </sheetData>
  <mergeCells count="3">
    <mergeCell ref="A1:C1"/>
    <mergeCell ref="G4:H4"/>
    <mergeCell ref="A24:C26"/>
  </mergeCells>
  <conditionalFormatting sqref="B23">
    <cfRule type="cellIs" dxfId="0" priority="1" operator="equal">
      <formula>0</formula>
    </cfRule>
  </conditionalFormatting>
  <pageMargins left="0.35433070866141736" right="0.74803149606299213" top="0.39370078740157483" bottom="0.39370078740157483" header="0.51181102362204722" footer="0.51181102362204722"/>
  <pageSetup paperSize="9"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41F570B5F0B6C4798D4F17539253D17" ma:contentTypeVersion="2" ma:contentTypeDescription="Create a new document." ma:contentTypeScope="" ma:versionID="7bfb47860db8ea95f438a7b176f1f73c">
  <xsd:schema xmlns:xsd="http://www.w3.org/2001/XMLSchema" xmlns:xs="http://www.w3.org/2001/XMLSchema" xmlns:p="http://schemas.microsoft.com/office/2006/metadata/properties" xmlns:ns2="bb310cba-596c-4978-88a1-55813b3f560b" targetNamespace="http://schemas.microsoft.com/office/2006/metadata/properties" ma:root="true" ma:fieldsID="4307df46b6daa70774edae5479a45152" ns2:_="">
    <xsd:import namespace="bb310cba-596c-4978-88a1-55813b3f560b"/>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310cba-596c-4978-88a1-55813b3f56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AC8EEB5-FE62-4557-A100-6F48061678DB}"/>
</file>

<file path=customXml/itemProps2.xml><?xml version="1.0" encoding="utf-8"?>
<ds:datastoreItem xmlns:ds="http://schemas.openxmlformats.org/officeDocument/2006/customXml" ds:itemID="{3B708303-FECD-4027-9E79-867D53CB0EF5}"/>
</file>

<file path=customXml/itemProps3.xml><?xml version="1.0" encoding="utf-8"?>
<ds:datastoreItem xmlns:ds="http://schemas.openxmlformats.org/officeDocument/2006/customXml" ds:itemID="{1C92A3DE-20DA-4588-808F-294DD392646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AMCB Table</vt:lpstr>
      <vt:lpstr>'AMCB Table'!Print_Area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Baker, Ian</dc:creator>
  <cp:lastModifiedBy>Baker, Ian</cp:lastModifiedBy>
  <dcterms:created xsi:type="dcterms:W3CDTF">2021-01-07T17:15:10Z</dcterms:created>
  <dcterms:modified xsi:type="dcterms:W3CDTF">2021-01-07T17:19:03Z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0x010100A41F570B5F0B6C4798D4F17539253D17</vt:lpwstr>
  </property>
</Properties>
</file>